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Mohamed ElGohary\Documents\Codex\2026-10-01\task-4\web-002\assets\media\"/>
    </mc:Choice>
  </mc:AlternateContent>
  <xr:revisionPtr revIDLastSave="0" documentId="13_ncr:1_{B6A3D960-F22A-4114-A3FB-334F47AC28FC}" xr6:coauthVersionLast="47" xr6:coauthVersionMax="47" xr10:uidLastSave="{00000000-0000-0000-0000-000000000000}"/>
  <bookViews>
    <workbookView xWindow="1200" yWindow="2715" windowWidth="21600" windowHeight="11295" xr2:uid="{00000000-000D-0000-FFFF-FFFF00000000}"/>
  </bookViews>
  <sheets>
    <sheet name="Definition EN" sheetId="1" r:id="rId1"/>
    <sheet name="تعريف المؤشر" sheetId="2" r:id="rId2"/>
    <sheet name="Example بيانات" sheetId="3" r:id="rId3"/>
  </sheets>
  <definedNames>
    <definedName name="_xlnm.Print_Area" localSheetId="0">'Definition EN'!$A$1:$C$25</definedName>
    <definedName name="_xlnm.Print_Area" localSheetId="2">'Example بيانات'!$A$1:$K$34</definedName>
    <definedName name="_xlnm.Print_Area" localSheetId="1">'تعريف المؤشر'!$A$1:$C$25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3" l="1"/>
  <c r="E24" i="3"/>
  <c r="E23" i="3"/>
  <c r="G18" i="3"/>
  <c r="H18" i="3" s="1"/>
  <c r="G17" i="3"/>
  <c r="H17" i="3" s="1"/>
  <c r="G16" i="3"/>
  <c r="H16" i="3" s="1"/>
  <c r="G15" i="3"/>
  <c r="H15" i="3" s="1"/>
  <c r="G14" i="3"/>
  <c r="H14" i="3" s="1"/>
  <c r="G13" i="3"/>
  <c r="H13" i="3" s="1"/>
  <c r="G12" i="3"/>
  <c r="H12" i="3" s="1"/>
  <c r="G11" i="3"/>
  <c r="H11" i="3" s="1"/>
  <c r="G10" i="3"/>
  <c r="H10" i="3" s="1"/>
  <c r="G9" i="3"/>
  <c r="H9" i="3" s="1"/>
  <c r="G8" i="3"/>
  <c r="H8" i="3" s="1"/>
  <c r="K7" i="3"/>
  <c r="G7" i="3"/>
  <c r="H7" i="3" s="1"/>
  <c r="K23" i="3" l="1"/>
  <c r="K8" i="3"/>
  <c r="K12" i="3"/>
  <c r="K14" i="3" s="1"/>
  <c r="K9" i="3"/>
  <c r="K10" i="3"/>
  <c r="K11" i="3"/>
  <c r="K13" i="3" l="1"/>
  <c r="K16" i="3" s="1"/>
  <c r="K17" i="3"/>
</calcChain>
</file>

<file path=xl/sharedStrings.xml><?xml version="1.0" encoding="utf-8"?>
<sst xmlns="http://schemas.openxmlformats.org/spreadsheetml/2006/main" count="189" uniqueCount="167">
  <si>
    <t>KPI metric-definition worksheet</t>
  </si>
  <si>
    <t>Synthetic demonstration. Fill the yellow column with your owner; duplicate this sheet for each metric.</t>
  </si>
  <si>
    <t>Field</t>
  </si>
  <si>
    <t>Synthetic example — replace assumptions</t>
  </si>
  <si>
    <t>Your agreed definition</t>
  </si>
  <si>
    <t>Objective / decision</t>
  </si>
  <si>
    <t>Meet commitments; decide which missed milestones need recovery review.</t>
  </si>
  <si>
    <t>Metric / unit</t>
  </si>
  <si>
    <t>Confirmed on-time milestones / percentage. Higher is better.</t>
  </si>
  <si>
    <t>Eligible population</t>
  </si>
  <si>
    <t>Distinct baseline milestone IDs due 1–30 September 2026; 12 records.</t>
  </si>
  <si>
    <t>Numerator</t>
  </si>
  <si>
    <t>Eligible milestones with verified acceptance on or before baseline due date.</t>
  </si>
  <si>
    <t>Denominator</t>
  </si>
  <si>
    <t>All eligible milestones, including late, open and unverified items.</t>
  </si>
  <si>
    <t>Target / threshold</t>
  </si>
  <si>
    <t>Target 90%; review below 80%; attention 80% to below 90%; on target at least 90%. Illustrative only.</t>
  </si>
  <si>
    <t>Source fields</t>
  </si>
  <si>
    <t>Milestone ID, team, baseline due date, acceptance date and verification state. Evidence IDs in example are fictional.</t>
  </si>
  <si>
    <t>Cutoff / refresh</t>
  </si>
  <si>
    <t>30 Sep 2026 23:59 Riyadh time; checked daily at 08:00; monthly performance review.</t>
  </si>
  <si>
    <t>Accountable owner</t>
  </si>
  <si>
    <t>Delivery director; PMO reporting lead maintains and verifies the source.</t>
  </si>
  <si>
    <t>Missing evidence</t>
  </si>
  <si>
    <t>Keep eligible item in denominator, exclude from confirmed numerator; show provisional plus coverage. Do not assert failure.</t>
  </si>
  <si>
    <t>No items due</t>
  </si>
  <si>
    <t>Not applicable, no milestones due. Never display 0% or 100%.</t>
  </si>
  <si>
    <t>Duplicates / changes</t>
  </si>
  <si>
    <t>Review duplicate IDs before calculation. Retain approved baseline; log approved cancellations and revised dates separately.</t>
  </si>
  <si>
    <t>Breach action</t>
  </si>
  <si>
    <t>PMO verifies M12 by 2 Oct; Team B investigates late M09/M10 and open M11; director agrees recovery owner/date by 5 Oct.</t>
  </si>
  <si>
    <t>Closure evidence</t>
  </si>
  <si>
    <t>Verified acceptance record or approved recovery decision; retain owner, due date, evidence and next review.</t>
  </si>
  <si>
    <t>Limits</t>
  </si>
  <si>
    <t>12 milestones do not establish a trend or adjust for difficulty/value. Synthetic data; no client outcomes.</t>
  </si>
  <si>
    <t>Definition approval</t>
  </si>
  <si>
    <t>Approver: __________  Date: __________  Version: __________</t>
  </si>
  <si>
    <t>Freshness failure</t>
  </si>
  <si>
    <t>Retain last known period and show age; do not present an old extract as current.</t>
  </si>
  <si>
    <t>Verification coverage</t>
  </si>
  <si>
    <t>Verified on-time + late + open outcomes / all eligible items. Target 100%; PMO reporting lead; same source/cadence.</t>
  </si>
  <si>
    <t>Overdue actions</t>
  </si>
  <si>
    <t>Count distinct actions due before cutoff and not closed with accepted evidence. No denominator; lower is better; example limit 1.</t>
  </si>
  <si>
    <t>Action source / owner</t>
  </si>
  <si>
    <t>Review-action register, checked daily; delivery director accountable. Missing owner/due date is an exception, not zero.</t>
  </si>
  <si>
    <t>نموذج تعريف مؤشر الأداء</t>
  </si>
  <si>
    <t>مثال افتراضي للتوضيح. أكمل العمود الأصفر مع مسؤول المؤشر، وانسخ الورقة لكل مؤشر.</t>
  </si>
  <si>
    <t>الحقل</t>
  </si>
  <si>
    <t>مثال افتراضي — استبدل الافتراضات</t>
  </si>
  <si>
    <t>التعريف المعتمد في شركتك</t>
  </si>
  <si>
    <t>الهدف والقرار</t>
  </si>
  <si>
    <t>الوفاء بالتزامات التسليم؛ تحديد المراحل التي تحتاج إلى معالجة التأخر.</t>
  </si>
  <si>
    <t>اسم المؤشر ووحدته</t>
  </si>
  <si>
    <t>المراحل المنجزة في الموعد بإثبات؛ نسبة مئوية، والأعلى أفضل.</t>
  </si>
  <si>
    <t>السجلات المشمولة</t>
  </si>
  <si>
    <t>معرّفات مراحل متميزة تستحق من 1 إلى 30 سبتمبر 2026 وفق الخطة المعتمدة؛ عددها 12.</t>
  </si>
  <si>
    <t>البسط</t>
  </si>
  <si>
    <t>المراحل المشمولة التي ثبت قبولها في موعد الاستحقاق أو قبله.</t>
  </si>
  <si>
    <t>المقام</t>
  </si>
  <si>
    <t>جميع المراحل المستحقة، بما فيها المتأخرة والمفتوحة وغير المتحقق منها.</t>
  </si>
  <si>
    <t>المستهدف وحدود المتابعة</t>
  </si>
  <si>
    <t>مستهدف افتراضي 90%؛ أقل من 80% يستدعي المعالجة؛ من 80% إلى أقل من 90% يحتاج انتباهاً.</t>
  </si>
  <si>
    <t>حقول المصدر</t>
  </si>
  <si>
    <t>معرّف المرحلة والفريق وموعد الاستحقاق المعتمد وتاريخ القبول وحالة التحقق. مراجع الإثبات في المثال افتراضية.</t>
  </si>
  <si>
    <t>إقفال الفترة والتحديث</t>
  </si>
  <si>
    <t>30 سبتمبر 2026 الساعة 23:59 بتوقيت الرياض؛ تحقق يومي عند 08:00 ومراجعة أداء شهرية.</t>
  </si>
  <si>
    <t>مسؤول المؤشر</t>
  </si>
  <si>
    <t>مدير التسليم؛ مسؤول تقارير مكتب إدارة المشاريع يُحدّث المصدر ويتحقق منه.</t>
  </si>
  <si>
    <t>الإثبات الناقص</t>
  </si>
  <si>
    <t>يبقى السجل في المقام ولا يُحتسب في البسط المؤكد؛ تُعرض النتيجة كمؤقتة مع نسبة التحقق، من دون الجزم بالتأخر.</t>
  </si>
  <si>
    <t>لا توجد مراحل مستحقة</t>
  </si>
  <si>
    <t>لا ينطبق — لا توجد مراحل مستحقة. لا تعرض 0% أو 100%.</t>
  </si>
  <si>
    <t>التكرار وتعديل المواعيد</t>
  </si>
  <si>
    <t>راجع المعرّفات المكررة أولاً. احتفظ بالخطة المعتمدة وسجّل الإلغاءات والتعديلات المعتمدة بصورة مستقلة.</t>
  </si>
  <si>
    <t>الإجراء عند الانحراف</t>
  </si>
  <si>
    <t>التحقق من M12 بحلول 2 أكتوبر؛ بحث تأخر M09 وM10 ومتابعة M11؛ اعتماد مسؤول المعالجة وموعدها بحلول 5 أكتوبر.</t>
  </si>
  <si>
    <t>إثبات الإغلاق</t>
  </si>
  <si>
    <t>سجل قبول موثّق أو قرار معالجة معتمد، مع الاحتفاظ بالمسؤول والموعد والإثبات والمراجعة التالية.</t>
  </si>
  <si>
    <t>حدود المثال</t>
  </si>
  <si>
    <t>12 مرحلة لا تثبت اتجاهاً زمنياً ولا تراعي اختلاف الجهد والقيمة؛ جميع البيانات افتراضية وليست نتائج عميل.</t>
  </si>
  <si>
    <t>اعتماد التعريف</t>
  </si>
  <si>
    <t>المعتمد: __________  التاريخ: __________  الإصدار: __________</t>
  </si>
  <si>
    <t>تعذر التحديث</t>
  </si>
  <si>
    <t>احتفظ بآخر فترة معروفة وأظهر عمر البيانات؛ لا تعرض بيانات قديمة باعتبارها حديثة.</t>
  </si>
  <si>
    <t>نسبة الحالات المتحقق منها</t>
  </si>
  <si>
    <t>الحالات المؤكدة في الموعد أو المتأخرة أو المفتوحة ÷ المستحق. المستهدف 100%؛ مسؤول تقارير المشاريع؛ المصدر والتحديث نفسهما.</t>
  </si>
  <si>
    <t>إجراءات المتابعة المتأخرة</t>
  </si>
  <si>
    <t>عدد الإجراءات المتميزة التي تجاوزت موعدها ولم تُغلق بإثبات مقبول عند الإقفال؛ بلا مقام؛ الأقل أفضل والحد الافتراضي إجراء واحد.</t>
  </si>
  <si>
    <t>مصدر الإجراءات والمسؤول</t>
  </si>
  <si>
    <t>سجل إجراءات المراجعة، تحقق يومي، ومسؤولية مدير التسليم. غياب المسؤول أو الموعد استثناء يحتاج إلى مراجعة وليس صفراً.</t>
  </si>
  <si>
    <t>Synthetic example / مثال افتراضي</t>
  </si>
  <si>
    <t>Fixed 12 milestones + 3 actions. Yellow cells editable. EN/AR definitions explain rules.</t>
  </si>
  <si>
    <t>12 مرحلة و3 إجراءات افتراضية؛ الخلايا الصفراء للإدخال. صفوف المثال ثابتة وليست نموذجاً تشغيلياً.</t>
  </si>
  <si>
    <t>ID / المعرّف</t>
  </si>
  <si>
    <t>Team / الفريق</t>
  </si>
  <si>
    <t>Baseline due / الاستحقاق</t>
  </si>
  <si>
    <t>Accepted / القبول</t>
  </si>
  <si>
    <t>Evidence / الإثبات</t>
  </si>
  <si>
    <t>State / التحقق</t>
  </si>
  <si>
    <t>Outcome / النتيجة</t>
  </si>
  <si>
    <t>Verified / متحقق</t>
  </si>
  <si>
    <t>Calculation / الحساب</t>
  </si>
  <si>
    <t>Value / القيمة</t>
  </si>
  <si>
    <t>M01</t>
  </si>
  <si>
    <t>A / أ</t>
  </si>
  <si>
    <t>SYN-E1</t>
  </si>
  <si>
    <t>Accepted</t>
  </si>
  <si>
    <t>Due / المستحق</t>
  </si>
  <si>
    <t>M02</t>
  </si>
  <si>
    <t>SYN-E2</t>
  </si>
  <si>
    <t>Confirmed on time / في الموعد</t>
  </si>
  <si>
    <t>M03</t>
  </si>
  <si>
    <t>SYN-E3</t>
  </si>
  <si>
    <t>Known late / متأخر</t>
  </si>
  <si>
    <t>M04</t>
  </si>
  <si>
    <t>SYN-E4</t>
  </si>
  <si>
    <t>Verified open / مفتوح</t>
  </si>
  <si>
    <t>M05</t>
  </si>
  <si>
    <t>B / ب</t>
  </si>
  <si>
    <t>SYN-E5</t>
  </si>
  <si>
    <t>Unverified / غير متحقق</t>
  </si>
  <si>
    <t>M06</t>
  </si>
  <si>
    <t>SYN-E6</t>
  </si>
  <si>
    <t>Invalid / غير صالح</t>
  </si>
  <si>
    <t>M07</t>
  </si>
  <si>
    <t>SYN-E7</t>
  </si>
  <si>
    <t>Confirmed rate / النسبة</t>
  </si>
  <si>
    <t>M08</t>
  </si>
  <si>
    <t>SYN-E8</t>
  </si>
  <si>
    <t>Coverage / التحقق</t>
  </si>
  <si>
    <t>M09</t>
  </si>
  <si>
    <t>SYN-E9</t>
  </si>
  <si>
    <t>Target / المستهدف</t>
  </si>
  <si>
    <t>M10</t>
  </si>
  <si>
    <t>SYN-E10</t>
  </si>
  <si>
    <t>Gap in percentage points / الفارق</t>
  </si>
  <si>
    <t>M11</t>
  </si>
  <si>
    <t>SYN-OPEN-11</t>
  </si>
  <si>
    <t>Open</t>
  </si>
  <si>
    <t>Provisional / مؤقتة</t>
  </si>
  <si>
    <t>M12</t>
  </si>
  <si>
    <t>Unverified</t>
  </si>
  <si>
    <t>Actions at cutoff / الإجراءات عند إقفال الفترة: 2026-09-30</t>
  </si>
  <si>
    <t>Owner / المسؤول</t>
  </si>
  <si>
    <t>Due / الموعد</t>
  </si>
  <si>
    <t>Closed with evidence / أُغلق بإثبات</t>
  </si>
  <si>
    <t>Overdue / متأخر</t>
  </si>
  <si>
    <t>A01</t>
  </si>
  <si>
    <t>Team B lead / قائد ب</t>
  </si>
  <si>
    <t>No</t>
  </si>
  <si>
    <t>SYN-OPEN-A01</t>
  </si>
  <si>
    <t>Overdue count / عدد المتأخر</t>
  </si>
  <si>
    <t>A02</t>
  </si>
  <si>
    <t>PMO lead / مسؤول التقارير</t>
  </si>
  <si>
    <t>SYN-OPEN-A02</t>
  </si>
  <si>
    <t>Illustrative limit / الحد الافتراضي</t>
  </si>
  <si>
    <t>A03</t>
  </si>
  <si>
    <t>Team A lead / قائد أ</t>
  </si>
  <si>
    <t>Yes</t>
  </si>
  <si>
    <t>SYN-CLOSE-A03</t>
  </si>
  <si>
    <t>Experiment: M12 — enter acceptance date 2026-09-20, evidence SYN-E12, state Accepted. Rate becomes 75%; coverage 100%.</t>
  </si>
  <si>
    <t>لتجربة استكمال M12: أدخل قبول 20 سبتمبر ومرجع SYN-E12 وحالة Accepted؛ تصبح النسبة 75% والتحقق 100%.</t>
  </si>
  <si>
    <t>On time = في الموعد | Late = متأخر | Open = مفتوح | Unverified = غير متحقق | Invalid = غير صالح</t>
  </si>
  <si>
    <t>Keep IDs unique; rows are preselected September commitments. No automatic period filtering, duplicate detection or extensions.</t>
  </si>
  <si>
    <t>تحقق يدوياً من تميز المعرّفات؛ السجلات مختارة مسبقاً لسبتمبر. لا توجد تصفية زمنية أو معالجة تكرار أو توسعة تلقائية.</t>
  </si>
  <si>
    <t>All inputs and evidence references are fictional / جميع المدخلات ومراجع الإثبات افتراضية.</t>
  </si>
  <si>
    <t>Acceptance after 30 Sep is invalid for this snapshot: verify status at cutoff first / قبول بعد 30 سبتمبر يستلزم مراجعة الحالة عند الإقفال.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</si>
</sst>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%"/>
    <numFmt numFmtId="166" formatCode="0.0"/>
  </numFmts>
  <fonts count="6">
    <font>
      <sz val="11"/>
      <name val="Carlito"/>
    </font>
    <font>
      <b/>
      <sz val="16"/>
      <color rgb="FF1B302D"/>
      <name val="Arial"/>
    </font>
    <font>
      <sz val="10"/>
      <color rgb="FF1B302D"/>
      <name val="Arial"/>
    </font>
    <font>
      <sz val="11"/>
      <color rgb="FF1B302D"/>
      <name val="Arial"/>
    </font>
    <font>
      <b/>
      <sz val="11"/>
      <color rgb="FFFFFFFF"/>
      <name val="Arial"/>
    </font>
    <font>
      <b/>
      <sz val="11"/>
      <color rgb="FF1B302D"/>
      <name val="Arial"/>
    </font>
  </fonts>
  <fills count="4">
    <fill>
      <patternFill patternType="none"/>
    </fill>
    <fill>
      <patternFill patternType="gray125"/>
    </fill>
    <fill>
      <patternFill patternType="solid">
        <fgColor rgb="FF183C38"/>
      </patternFill>
    </fill>
    <fill>
      <patternFill patternType="solid">
        <fgColor rgb="FFFFF3C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165" fontId="3" fillId="0" borderId="0" xfId="0" applyNumberFormat="1" applyFont="1"/>
    <xf numFmtId="165" fontId="3" fillId="3" borderId="0" xfId="0" applyNumberFormat="1" applyFont="1" applyFill="1"/>
    <xf numFmtId="166" fontId="3" fillId="0" borderId="0" xfId="0" applyNumberFormat="1" applyFont="1"/>
    <xf numFmtId="0" fontId="4" fillId="2" borderId="0" xfId="0" applyFont="1" applyFill="1" applyAlignment="1">
      <alignment wrapText="1"/>
    </xf>
    <xf numFmtId="0" fontId="4" fillId="2" borderId="0" xfId="0" applyFont="1" applyFill="1"/>
    <xf numFmtId="0" fontId="3" fillId="3" borderId="0" xfId="0" applyFont="1" applyFill="1"/>
    <xf numFmtId="164" fontId="3" fillId="3" borderId="0" xfId="0" applyNumberFormat="1" applyFont="1" applyFill="1"/>
    <xf numFmtId="0" fontId="0" fillId="0" borderId="0" xfId="0" applyAlignment="1">
      <alignment horizontal="right" readingOrder="2"/>
    </xf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4" fillId="2" borderId="0" xfId="0" applyFont="1" applyFill="1" applyAlignment="1">
      <alignment horizontal="right" vertical="center" wrapText="1" readingOrder="2"/>
    </xf>
    <xf numFmtId="0" fontId="5" fillId="0" borderId="0" xfId="0" applyFont="1" applyAlignment="1">
      <alignment horizontal="right" vertical="center" wrapText="1" readingOrder="2"/>
    </xf>
    <xf numFmtId="0" fontId="3" fillId="0" borderId="0" xfId="0" applyFont="1" applyAlignment="1">
      <alignment horizontal="right" vertical="center" wrapText="1" readingOrder="2"/>
    </xf>
    <xf numFmtId="0" fontId="3" fillId="3" borderId="0" xfId="0" applyFont="1" applyFill="1" applyAlignment="1">
      <alignment horizontal="right" vertical="center" wrapText="1" readingOrder="2"/>
    </xf>
    <xf numFmtId="0" fontId="3" fillId="0" borderId="0" xfId="0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83C38"/>
    <pageSetUpPr fitToPage="1"/>
  </sheetPr>
  <dimension ref="A2:C25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/>
  <cols>
    <col min="1" max="1" width="28" customWidth="1"/>
    <col min="2" max="2" width="77" customWidth="1"/>
    <col min="3" max="3" width="52" customWidth="1"/>
  </cols>
  <sheetData>
    <row r="2" spans="1:3" ht="20.25">
      <c r="A2" s="1" t="s">
        <v>0</v>
      </c>
    </row>
    <row r="3" spans="1:3">
      <c r="A3" s="2" t="s">
        <v>1</v>
      </c>
    </row>
    <row r="5" spans="1:3" ht="30" customHeight="1">
      <c r="A5" s="5" t="s">
        <v>2</v>
      </c>
      <c r="B5" s="5" t="s">
        <v>3</v>
      </c>
      <c r="C5" s="5" t="s">
        <v>4</v>
      </c>
    </row>
    <row r="6" spans="1:3" ht="57.95" customHeight="1">
      <c r="A6" s="6" t="s">
        <v>5</v>
      </c>
      <c r="B6" s="4" t="s">
        <v>6</v>
      </c>
      <c r="C6" s="7"/>
    </row>
    <row r="7" spans="1:3" ht="57.95" customHeight="1">
      <c r="A7" s="6" t="s">
        <v>7</v>
      </c>
      <c r="B7" s="4" t="s">
        <v>8</v>
      </c>
      <c r="C7" s="7"/>
    </row>
    <row r="8" spans="1:3" ht="57.95" customHeight="1">
      <c r="A8" s="6" t="s">
        <v>9</v>
      </c>
      <c r="B8" s="4" t="s">
        <v>10</v>
      </c>
      <c r="C8" s="7"/>
    </row>
    <row r="9" spans="1:3" ht="57.95" customHeight="1">
      <c r="A9" s="6" t="s">
        <v>11</v>
      </c>
      <c r="B9" s="4" t="s">
        <v>12</v>
      </c>
      <c r="C9" s="7"/>
    </row>
    <row r="10" spans="1:3" ht="57.95" customHeight="1">
      <c r="A10" s="6" t="s">
        <v>13</v>
      </c>
      <c r="B10" s="4" t="s">
        <v>14</v>
      </c>
      <c r="C10" s="7"/>
    </row>
    <row r="11" spans="1:3" ht="57.95" customHeight="1">
      <c r="A11" s="6" t="s">
        <v>15</v>
      </c>
      <c r="B11" s="4" t="s">
        <v>16</v>
      </c>
      <c r="C11" s="7"/>
    </row>
    <row r="12" spans="1:3" ht="57.95" customHeight="1">
      <c r="A12" s="6" t="s">
        <v>17</v>
      </c>
      <c r="B12" s="4" t="s">
        <v>18</v>
      </c>
      <c r="C12" s="7"/>
    </row>
    <row r="13" spans="1:3" ht="57.95" customHeight="1">
      <c r="A13" s="6" t="s">
        <v>19</v>
      </c>
      <c r="B13" s="4" t="s">
        <v>20</v>
      </c>
      <c r="C13" s="7"/>
    </row>
    <row r="14" spans="1:3" ht="57.95" customHeight="1">
      <c r="A14" s="6" t="s">
        <v>21</v>
      </c>
      <c r="B14" s="4" t="s">
        <v>22</v>
      </c>
      <c r="C14" s="7"/>
    </row>
    <row r="15" spans="1:3" ht="57.95" customHeight="1">
      <c r="A15" s="6" t="s">
        <v>23</v>
      </c>
      <c r="B15" s="4" t="s">
        <v>24</v>
      </c>
      <c r="C15" s="7"/>
    </row>
    <row r="16" spans="1:3" ht="57.95" customHeight="1">
      <c r="A16" s="6" t="s">
        <v>25</v>
      </c>
      <c r="B16" s="4" t="s">
        <v>26</v>
      </c>
      <c r="C16" s="7"/>
    </row>
    <row r="17" spans="1:3" ht="57.95" customHeight="1">
      <c r="A17" s="6" t="s">
        <v>27</v>
      </c>
      <c r="B17" s="4" t="s">
        <v>28</v>
      </c>
      <c r="C17" s="7"/>
    </row>
    <row r="18" spans="1:3" ht="57.95" customHeight="1">
      <c r="A18" s="6" t="s">
        <v>29</v>
      </c>
      <c r="B18" s="4" t="s">
        <v>30</v>
      </c>
      <c r="C18" s="7"/>
    </row>
    <row r="19" spans="1:3" ht="57.95" customHeight="1">
      <c r="A19" s="6" t="s">
        <v>31</v>
      </c>
      <c r="B19" s="4" t="s">
        <v>32</v>
      </c>
      <c r="C19" s="7"/>
    </row>
    <row r="20" spans="1:3" ht="57.95" customHeight="1">
      <c r="A20" s="6" t="s">
        <v>33</v>
      </c>
      <c r="B20" s="4" t="s">
        <v>34</v>
      </c>
      <c r="C20" s="7"/>
    </row>
    <row r="21" spans="1:3" ht="57.95" customHeight="1">
      <c r="A21" s="6" t="s">
        <v>35</v>
      </c>
      <c r="B21" s="4" t="s">
        <v>36</v>
      </c>
      <c r="C21" s="7"/>
    </row>
    <row r="22" spans="1:3" ht="57.95" customHeight="1">
      <c r="A22" s="6" t="s">
        <v>37</v>
      </c>
      <c r="B22" s="4" t="s">
        <v>38</v>
      </c>
      <c r="C22" s="7"/>
    </row>
    <row r="23" spans="1:3" ht="57.95" customHeight="1">
      <c r="A23" s="6" t="s">
        <v>39</v>
      </c>
      <c r="B23" s="4" t="s">
        <v>40</v>
      </c>
      <c r="C23" s="7"/>
    </row>
    <row r="24" spans="1:3" ht="57.95" customHeight="1">
      <c r="A24" s="6" t="s">
        <v>41</v>
      </c>
      <c r="B24" s="4" t="s">
        <v>42</v>
      </c>
      <c r="C24" s="7"/>
    </row>
    <row r="25" spans="1:3" ht="57.95" customHeight="1">
      <c r="A25" s="6" t="s">
        <v>43</v>
      </c>
      <c r="B25" s="4" t="s">
        <v>44</v>
      </c>
      <c r="C25" s="7"/>
    </row>
  </sheetData>
  <pageMargins left="0.39370078740157477" right="0.39370078740157477" top="0.75" bottom="0.75" header="0.3" footer="0.3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83C38"/>
    <pageSetUpPr fitToPage="1"/>
  </sheetPr>
  <dimension ref="A1:C25"/>
  <sheetViews>
    <sheetView showGridLines="0" rightToLeft="1" workbookViewId="0">
      <pane ySplit="5" topLeftCell="A6" activePane="bottomLeft" state="frozen"/>
      <selection pane="bottomLeft"/>
    </sheetView>
  </sheetViews>
  <sheetFormatPr defaultRowHeight="14.25"/>
  <cols>
    <col min="1" max="1" width="28" customWidth="1"/>
    <col min="2" max="2" width="77" customWidth="1"/>
    <col min="3" max="3" width="52" customWidth="1"/>
  </cols>
  <sheetData>
    <row r="1" spans="1:3">
      <c r="A1" s="15"/>
      <c r="B1" s="15"/>
      <c r="C1" s="15"/>
    </row>
    <row r="2" spans="1:3" ht="20.25">
      <c r="A2" s="16" t="s">
        <v>45</v>
      </c>
      <c r="B2" s="15"/>
      <c r="C2" s="15"/>
    </row>
    <row r="3" spans="1:3">
      <c r="A3" s="17" t="s">
        <v>46</v>
      </c>
      <c r="B3" s="15"/>
      <c r="C3" s="15"/>
    </row>
    <row r="4" spans="1:3">
      <c r="A4" s="15"/>
      <c r="B4" s="15"/>
      <c r="C4" s="15"/>
    </row>
    <row r="5" spans="1:3" ht="30" customHeight="1">
      <c r="A5" s="18" t="s">
        <v>47</v>
      </c>
      <c r="B5" s="18" t="s">
        <v>48</v>
      </c>
      <c r="C5" s="18" t="s">
        <v>49</v>
      </c>
    </row>
    <row r="6" spans="1:3" ht="57.95" customHeight="1">
      <c r="A6" s="19" t="s">
        <v>50</v>
      </c>
      <c r="B6" s="20" t="s">
        <v>51</v>
      </c>
      <c r="C6" s="21"/>
    </row>
    <row r="7" spans="1:3" ht="57.95" customHeight="1">
      <c r="A7" s="19" t="s">
        <v>52</v>
      </c>
      <c r="B7" s="20" t="s">
        <v>53</v>
      </c>
      <c r="C7" s="21"/>
    </row>
    <row r="8" spans="1:3" ht="57.95" customHeight="1">
      <c r="A8" s="19" t="s">
        <v>54</v>
      </c>
      <c r="B8" s="20" t="s">
        <v>55</v>
      </c>
      <c r="C8" s="21"/>
    </row>
    <row r="9" spans="1:3" ht="57.95" customHeight="1">
      <c r="A9" s="19" t="s">
        <v>56</v>
      </c>
      <c r="B9" s="20" t="s">
        <v>57</v>
      </c>
      <c r="C9" s="21"/>
    </row>
    <row r="10" spans="1:3" ht="57.95" customHeight="1">
      <c r="A10" s="19" t="s">
        <v>58</v>
      </c>
      <c r="B10" s="20" t="s">
        <v>59</v>
      </c>
      <c r="C10" s="21"/>
    </row>
    <row r="11" spans="1:3" ht="57.95" customHeight="1">
      <c r="A11" s="19" t="s">
        <v>60</v>
      </c>
      <c r="B11" s="20" t="s">
        <v>61</v>
      </c>
      <c r="C11" s="21"/>
    </row>
    <row r="12" spans="1:3" ht="57.95" customHeight="1">
      <c r="A12" s="19" t="s">
        <v>62</v>
      </c>
      <c r="B12" s="20" t="s">
        <v>63</v>
      </c>
      <c r="C12" s="21"/>
    </row>
    <row r="13" spans="1:3" ht="57.95" customHeight="1">
      <c r="A13" s="19" t="s">
        <v>64</v>
      </c>
      <c r="B13" s="20" t="s">
        <v>65</v>
      </c>
      <c r="C13" s="21"/>
    </row>
    <row r="14" spans="1:3" ht="57.95" customHeight="1">
      <c r="A14" s="19" t="s">
        <v>66</v>
      </c>
      <c r="B14" s="20" t="s">
        <v>67</v>
      </c>
      <c r="C14" s="21"/>
    </row>
    <row r="15" spans="1:3" ht="57.95" customHeight="1">
      <c r="A15" s="19" t="s">
        <v>68</v>
      </c>
      <c r="B15" s="20" t="s">
        <v>69</v>
      </c>
      <c r="C15" s="21"/>
    </row>
    <row r="16" spans="1:3" ht="57.95" customHeight="1">
      <c r="A16" s="19" t="s">
        <v>70</v>
      </c>
      <c r="B16" s="20" t="s">
        <v>71</v>
      </c>
      <c r="C16" s="21"/>
    </row>
    <row r="17" spans="1:3" ht="57.95" customHeight="1">
      <c r="A17" s="19" t="s">
        <v>72</v>
      </c>
      <c r="B17" s="20" t="s">
        <v>73</v>
      </c>
      <c r="C17" s="21"/>
    </row>
    <row r="18" spans="1:3" ht="57.95" customHeight="1">
      <c r="A18" s="19" t="s">
        <v>74</v>
      </c>
      <c r="B18" s="20" t="s">
        <v>75</v>
      </c>
      <c r="C18" s="21"/>
    </row>
    <row r="19" spans="1:3" ht="57.95" customHeight="1">
      <c r="A19" s="19" t="s">
        <v>76</v>
      </c>
      <c r="B19" s="20" t="s">
        <v>77</v>
      </c>
      <c r="C19" s="21"/>
    </row>
    <row r="20" spans="1:3" ht="57.95" customHeight="1">
      <c r="A20" s="19" t="s">
        <v>78</v>
      </c>
      <c r="B20" s="20" t="s">
        <v>79</v>
      </c>
      <c r="C20" s="21"/>
    </row>
    <row r="21" spans="1:3" ht="57.95" customHeight="1">
      <c r="A21" s="19" t="s">
        <v>80</v>
      </c>
      <c r="B21" s="20" t="s">
        <v>81</v>
      </c>
      <c r="C21" s="21"/>
    </row>
    <row r="22" spans="1:3" ht="57.95" customHeight="1">
      <c r="A22" s="19" t="s">
        <v>82</v>
      </c>
      <c r="B22" s="20" t="s">
        <v>83</v>
      </c>
      <c r="C22" s="21"/>
    </row>
    <row r="23" spans="1:3" ht="57.95" customHeight="1">
      <c r="A23" s="19" t="s">
        <v>84</v>
      </c>
      <c r="B23" s="20" t="s">
        <v>85</v>
      </c>
      <c r="C23" s="21"/>
    </row>
    <row r="24" spans="1:3" ht="57.95" customHeight="1">
      <c r="A24" s="19" t="s">
        <v>86</v>
      </c>
      <c r="B24" s="20" t="s">
        <v>87</v>
      </c>
      <c r="C24" s="21"/>
    </row>
    <row r="25" spans="1:3" ht="57.95" customHeight="1">
      <c r="A25" s="19" t="s">
        <v>88</v>
      </c>
      <c r="B25" s="20" t="s">
        <v>89</v>
      </c>
      <c r="C25" s="21"/>
    </row>
  </sheetData>
  <pageMargins left="0.39370078740157477" right="0.39370078740157477" top="0.75" bottom="0.75" header="0.3" footer="0.3"/>
  <pageSetup paperSize="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K34"/>
  <sheetViews>
    <sheetView showGridLines="0" workbookViewId="0">
      <pane ySplit="6" topLeftCell="A7" activePane="bottomLeft" state="frozen"/>
      <selection pane="bottomLeft"/>
    </sheetView>
  </sheetViews>
  <sheetFormatPr defaultRowHeight="14.25"/>
  <cols>
    <col min="1" max="1" width="14" customWidth="1"/>
    <col min="2" max="2" width="33" customWidth="1"/>
    <col min="3" max="4" width="22" customWidth="1"/>
    <col min="5" max="6" width="23" customWidth="1"/>
    <col min="7" max="8" width="22" customWidth="1"/>
    <col min="9" max="9" width="3" customWidth="1"/>
    <col min="10" max="10" width="48" customWidth="1"/>
    <col min="11" max="11" width="24" customWidth="1"/>
  </cols>
  <sheetData>
    <row r="2" spans="1:11" ht="20.25">
      <c r="A2" s="1" t="s">
        <v>90</v>
      </c>
    </row>
    <row r="3" spans="1:11">
      <c r="A3" t="s">
        <v>91</v>
      </c>
    </row>
    <row r="4" spans="1:11">
      <c r="K4" s="15" t="s">
        <v>92</v>
      </c>
    </row>
    <row r="6" spans="1:11" ht="48" customHeight="1">
      <c r="A6" s="11" t="s">
        <v>93</v>
      </c>
      <c r="B6" s="11" t="s">
        <v>94</v>
      </c>
      <c r="C6" s="11" t="s">
        <v>95</v>
      </c>
      <c r="D6" s="11" t="s">
        <v>96</v>
      </c>
      <c r="E6" s="11" t="s">
        <v>97</v>
      </c>
      <c r="F6" s="11" t="s">
        <v>98</v>
      </c>
      <c r="G6" s="11" t="s">
        <v>99</v>
      </c>
      <c r="H6" s="11" t="s">
        <v>100</v>
      </c>
      <c r="I6" s="3"/>
      <c r="J6" s="12" t="s">
        <v>101</v>
      </c>
      <c r="K6" s="12" t="s">
        <v>102</v>
      </c>
    </row>
    <row r="7" spans="1:11" ht="32.1" customHeight="1">
      <c r="A7" s="13" t="s">
        <v>103</v>
      </c>
      <c r="B7" s="13" t="s">
        <v>104</v>
      </c>
      <c r="C7" s="14">
        <v>46271</v>
      </c>
      <c r="D7" s="14">
        <v>46271</v>
      </c>
      <c r="E7" s="13" t="s">
        <v>105</v>
      </c>
      <c r="F7" s="13" t="s">
        <v>106</v>
      </c>
      <c r="G7" s="3" t="str">
        <f t="shared" ref="G7:G18" si="0">IF(OR(A7="",NOT(ISNUMBER(C7)),C7&lt;DATE(2026,9,1),C7&gt;DATE(2026,9,30)),"Invalid",IF(F7="Unverified","Unverified",IF(E7="","Unverified",IF(F7="Open",IF(D7="","Open","Invalid"),IF(AND(F7="Accepted",ISNUMBER(D7)),IF(OR(D7&lt;=0,D7&gt;DATE(2026,9,30)),"Invalid",IF(D7&lt;=C7,"On time","Late")),"Invalid")))))</f>
        <v>On time</v>
      </c>
      <c r="H7" s="3">
        <f t="shared" ref="H7:H18" si="1">IF(OR(G7="On time",G7="Late",G7="Open"),1,0)</f>
        <v>1</v>
      </c>
      <c r="I7" s="3"/>
      <c r="J7" s="3" t="s">
        <v>107</v>
      </c>
      <c r="K7" s="3">
        <f>COUNTA(A7:A18)</f>
        <v>12</v>
      </c>
    </row>
    <row r="8" spans="1:11" ht="32.1" customHeight="1">
      <c r="A8" s="13" t="s">
        <v>108</v>
      </c>
      <c r="B8" s="13" t="s">
        <v>104</v>
      </c>
      <c r="C8" s="14">
        <v>46272</v>
      </c>
      <c r="D8" s="14">
        <v>46272</v>
      </c>
      <c r="E8" s="13" t="s">
        <v>109</v>
      </c>
      <c r="F8" s="13" t="s">
        <v>106</v>
      </c>
      <c r="G8" s="3" t="str">
        <f t="shared" si="0"/>
        <v>On time</v>
      </c>
      <c r="H8" s="3">
        <f t="shared" si="1"/>
        <v>1</v>
      </c>
      <c r="I8" s="3"/>
      <c r="J8" s="3" t="s">
        <v>110</v>
      </c>
      <c r="K8" s="3">
        <f>COUNTIF(G7:G18,"On time")</f>
        <v>8</v>
      </c>
    </row>
    <row r="9" spans="1:11" ht="32.1" customHeight="1">
      <c r="A9" s="13" t="s">
        <v>111</v>
      </c>
      <c r="B9" s="13" t="s">
        <v>104</v>
      </c>
      <c r="C9" s="14">
        <v>46273</v>
      </c>
      <c r="D9" s="14">
        <v>46273</v>
      </c>
      <c r="E9" s="13" t="s">
        <v>112</v>
      </c>
      <c r="F9" s="13" t="s">
        <v>106</v>
      </c>
      <c r="G9" s="3" t="str">
        <f t="shared" si="0"/>
        <v>On time</v>
      </c>
      <c r="H9" s="3">
        <f t="shared" si="1"/>
        <v>1</v>
      </c>
      <c r="I9" s="3"/>
      <c r="J9" s="3" t="s">
        <v>113</v>
      </c>
      <c r="K9" s="3">
        <f>COUNTIF(G7:G18,"Late")</f>
        <v>2</v>
      </c>
    </row>
    <row r="10" spans="1:11" ht="32.1" customHeight="1">
      <c r="A10" s="13" t="s">
        <v>114</v>
      </c>
      <c r="B10" s="13" t="s">
        <v>104</v>
      </c>
      <c r="C10" s="14">
        <v>46274</v>
      </c>
      <c r="D10" s="14">
        <v>46274</v>
      </c>
      <c r="E10" s="13" t="s">
        <v>115</v>
      </c>
      <c r="F10" s="13" t="s">
        <v>106</v>
      </c>
      <c r="G10" s="3" t="str">
        <f t="shared" si="0"/>
        <v>On time</v>
      </c>
      <c r="H10" s="3">
        <f t="shared" si="1"/>
        <v>1</v>
      </c>
      <c r="I10" s="3"/>
      <c r="J10" s="3" t="s">
        <v>116</v>
      </c>
      <c r="K10" s="3">
        <f>COUNTIF(G7:G18,"Open")</f>
        <v>1</v>
      </c>
    </row>
    <row r="11" spans="1:11" ht="32.1" customHeight="1">
      <c r="A11" s="13" t="s">
        <v>117</v>
      </c>
      <c r="B11" s="13" t="s">
        <v>118</v>
      </c>
      <c r="C11" s="14">
        <v>46275</v>
      </c>
      <c r="D11" s="14">
        <v>46275</v>
      </c>
      <c r="E11" s="13" t="s">
        <v>119</v>
      </c>
      <c r="F11" s="13" t="s">
        <v>106</v>
      </c>
      <c r="G11" s="3" t="str">
        <f t="shared" si="0"/>
        <v>On time</v>
      </c>
      <c r="H11" s="3">
        <f t="shared" si="1"/>
        <v>1</v>
      </c>
      <c r="I11" s="3"/>
      <c r="J11" s="3" t="s">
        <v>120</v>
      </c>
      <c r="K11" s="3">
        <f>COUNTIF(G7:G18,"Unverified")</f>
        <v>1</v>
      </c>
    </row>
    <row r="12" spans="1:11" ht="32.1" customHeight="1">
      <c r="A12" s="13" t="s">
        <v>121</v>
      </c>
      <c r="B12" s="13" t="s">
        <v>118</v>
      </c>
      <c r="C12" s="14">
        <v>46276</v>
      </c>
      <c r="D12" s="14">
        <v>46276</v>
      </c>
      <c r="E12" s="13" t="s">
        <v>122</v>
      </c>
      <c r="F12" s="13" t="s">
        <v>106</v>
      </c>
      <c r="G12" s="3" t="str">
        <f t="shared" si="0"/>
        <v>On time</v>
      </c>
      <c r="H12" s="3">
        <f t="shared" si="1"/>
        <v>1</v>
      </c>
      <c r="I12" s="3"/>
      <c r="J12" s="3" t="s">
        <v>123</v>
      </c>
      <c r="K12" s="3">
        <f>COUNTIF(G7:G18,"Invalid")</f>
        <v>0</v>
      </c>
    </row>
    <row r="13" spans="1:11" ht="32.1" customHeight="1">
      <c r="A13" s="13" t="s">
        <v>124</v>
      </c>
      <c r="B13" s="13" t="s">
        <v>118</v>
      </c>
      <c r="C13" s="14">
        <v>46277</v>
      </c>
      <c r="D13" s="14">
        <v>46277</v>
      </c>
      <c r="E13" s="13" t="s">
        <v>125</v>
      </c>
      <c r="F13" s="13" t="s">
        <v>106</v>
      </c>
      <c r="G13" s="3" t="str">
        <f t="shared" si="0"/>
        <v>On time</v>
      </c>
      <c r="H13" s="3">
        <f t="shared" si="1"/>
        <v>1</v>
      </c>
      <c r="I13" s="3"/>
      <c r="J13" s="3" t="s">
        <v>126</v>
      </c>
      <c r="K13" s="8">
        <f>IF(K7=0,"Not applicable",IF(K12&gt;0,"Check inputs",K8/K7))</f>
        <v>0.66666666666666663</v>
      </c>
    </row>
    <row r="14" spans="1:11" ht="32.1" customHeight="1">
      <c r="A14" s="13" t="s">
        <v>127</v>
      </c>
      <c r="B14" s="13" t="s">
        <v>118</v>
      </c>
      <c r="C14" s="14">
        <v>46278</v>
      </c>
      <c r="D14" s="14">
        <v>46278</v>
      </c>
      <c r="E14" s="13" t="s">
        <v>128</v>
      </c>
      <c r="F14" s="13" t="s">
        <v>106</v>
      </c>
      <c r="G14" s="3" t="str">
        <f t="shared" si="0"/>
        <v>On time</v>
      </c>
      <c r="H14" s="3">
        <f t="shared" si="1"/>
        <v>1</v>
      </c>
      <c r="I14" s="3"/>
      <c r="J14" s="3" t="s">
        <v>129</v>
      </c>
      <c r="K14" s="8">
        <f>IF(K7=0,"Not applicable",IF(K12&gt;0,"Check inputs",SUM(H7:H18)/K7))</f>
        <v>0.91666666666666663</v>
      </c>
    </row>
    <row r="15" spans="1:11" ht="32.1" customHeight="1">
      <c r="A15" s="13" t="s">
        <v>130</v>
      </c>
      <c r="B15" s="13" t="s">
        <v>118</v>
      </c>
      <c r="C15" s="14">
        <v>46285</v>
      </c>
      <c r="D15" s="14">
        <v>46287</v>
      </c>
      <c r="E15" s="13" t="s">
        <v>131</v>
      </c>
      <c r="F15" s="13" t="s">
        <v>106</v>
      </c>
      <c r="G15" s="3" t="str">
        <f t="shared" si="0"/>
        <v>Late</v>
      </c>
      <c r="H15" s="3">
        <f t="shared" si="1"/>
        <v>1</v>
      </c>
      <c r="I15" s="3"/>
      <c r="J15" s="3" t="s">
        <v>132</v>
      </c>
      <c r="K15" s="9">
        <v>0.9</v>
      </c>
    </row>
    <row r="16" spans="1:11" ht="32.1" customHeight="1">
      <c r="A16" s="13" t="s">
        <v>133</v>
      </c>
      <c r="B16" s="13" t="s">
        <v>118</v>
      </c>
      <c r="C16" s="14">
        <v>46285</v>
      </c>
      <c r="D16" s="14">
        <v>46287</v>
      </c>
      <c r="E16" s="13" t="s">
        <v>134</v>
      </c>
      <c r="F16" s="13" t="s">
        <v>106</v>
      </c>
      <c r="G16" s="3" t="str">
        <f t="shared" si="0"/>
        <v>Late</v>
      </c>
      <c r="H16" s="3">
        <f t="shared" si="1"/>
        <v>1</v>
      </c>
      <c r="I16" s="3"/>
      <c r="J16" s="3" t="s">
        <v>135</v>
      </c>
      <c r="K16" s="10">
        <f>IF(ISNUMBER(K13),(K13-K15)*100,"Not applicable")</f>
        <v>-23.333333333333339</v>
      </c>
    </row>
    <row r="17" spans="1:11" ht="32.1" customHeight="1">
      <c r="A17" s="13" t="s">
        <v>136</v>
      </c>
      <c r="B17" s="13" t="s">
        <v>118</v>
      </c>
      <c r="C17" s="14">
        <v>46285</v>
      </c>
      <c r="D17" s="14"/>
      <c r="E17" s="13" t="s">
        <v>137</v>
      </c>
      <c r="F17" s="13" t="s">
        <v>138</v>
      </c>
      <c r="G17" s="3" t="str">
        <f t="shared" si="0"/>
        <v>Open</v>
      </c>
      <c r="H17" s="3">
        <f t="shared" si="1"/>
        <v>1</v>
      </c>
      <c r="I17" s="3"/>
      <c r="J17" s="3" t="s">
        <v>139</v>
      </c>
      <c r="K17" s="3" t="str">
        <f>IF(K12&gt;0,"Check inputs",IF(K11&gt;0,"Yes / نعم","No / لا"))</f>
        <v>Yes / نعم</v>
      </c>
    </row>
    <row r="18" spans="1:11" ht="32.1" customHeight="1">
      <c r="A18" s="13" t="s">
        <v>140</v>
      </c>
      <c r="B18" s="13" t="s">
        <v>118</v>
      </c>
      <c r="C18" s="14">
        <v>46285</v>
      </c>
      <c r="D18" s="14"/>
      <c r="E18" s="13"/>
      <c r="F18" s="13" t="s">
        <v>141</v>
      </c>
      <c r="G18" s="3" t="str">
        <f t="shared" si="0"/>
        <v>Unverified</v>
      </c>
      <c r="H18" s="3">
        <f t="shared" si="1"/>
        <v>0</v>
      </c>
      <c r="I18" s="3"/>
      <c r="J18" s="3"/>
      <c r="K18" s="3"/>
    </row>
    <row r="19" spans="1:11" ht="32.1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32.1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32.1" customHeight="1">
      <c r="A21" s="3" t="s">
        <v>142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48" customHeight="1">
      <c r="A22" s="11" t="s">
        <v>93</v>
      </c>
      <c r="B22" s="11" t="s">
        <v>143</v>
      </c>
      <c r="C22" s="11" t="s">
        <v>144</v>
      </c>
      <c r="D22" s="11" t="s">
        <v>145</v>
      </c>
      <c r="E22" s="11" t="s">
        <v>146</v>
      </c>
      <c r="F22" s="11" t="s">
        <v>97</v>
      </c>
      <c r="G22" s="3"/>
      <c r="H22" s="3"/>
      <c r="I22" s="3"/>
      <c r="J22" s="3"/>
      <c r="K22" s="3"/>
    </row>
    <row r="23" spans="1:11" ht="32.1" customHeight="1">
      <c r="A23" s="13" t="s">
        <v>147</v>
      </c>
      <c r="B23" s="13" t="s">
        <v>148</v>
      </c>
      <c r="C23" s="14">
        <v>46290</v>
      </c>
      <c r="D23" s="13" t="s">
        <v>149</v>
      </c>
      <c r="E23" s="3">
        <f>IF(OR(A23="",B23="",NOT(ISNUMBER(C23)),C23&lt;=0,F23=""),"Check inputs",IF(AND(C23&lt;=DATE(2026,9,30),D23="No"),1,IF(OR(D23="Yes",D23="No"),0,"Check inputs")))</f>
        <v>1</v>
      </c>
      <c r="F23" s="13" t="s">
        <v>150</v>
      </c>
      <c r="G23" s="3"/>
      <c r="H23" s="3"/>
      <c r="I23" s="3"/>
      <c r="J23" s="3" t="s">
        <v>151</v>
      </c>
      <c r="K23" s="3">
        <f>IF(COUNTIF(E23:E25,"Check inputs")&gt;0,"Check inputs",SUM(E23:E25))</f>
        <v>2</v>
      </c>
    </row>
    <row r="24" spans="1:11" ht="32.1" customHeight="1">
      <c r="A24" s="13" t="s">
        <v>152</v>
      </c>
      <c r="B24" s="13" t="s">
        <v>153</v>
      </c>
      <c r="C24" s="14">
        <v>46293</v>
      </c>
      <c r="D24" s="13" t="s">
        <v>149</v>
      </c>
      <c r="E24" s="3">
        <f>IF(OR(A24="",B24="",NOT(ISNUMBER(C24)),C24&lt;=0,F24=""),"Check inputs",IF(AND(C24&lt;=DATE(2026,9,30),D24="No"),1,IF(OR(D24="Yes",D24="No"),0,"Check inputs")))</f>
        <v>1</v>
      </c>
      <c r="F24" s="13" t="s">
        <v>154</v>
      </c>
      <c r="G24" s="3"/>
      <c r="H24" s="3"/>
      <c r="I24" s="3"/>
      <c r="J24" s="3" t="s">
        <v>155</v>
      </c>
      <c r="K24" s="13">
        <v>1</v>
      </c>
    </row>
    <row r="25" spans="1:11" ht="32.1" customHeight="1">
      <c r="A25" s="13" t="s">
        <v>156</v>
      </c>
      <c r="B25" s="13" t="s">
        <v>157</v>
      </c>
      <c r="C25" s="14">
        <v>46291</v>
      </c>
      <c r="D25" s="13" t="s">
        <v>158</v>
      </c>
      <c r="E25" s="3">
        <f>IF(OR(A25="",B25="",NOT(ISNUMBER(C25)),C25&lt;=0,F25=""),"Check inputs",IF(AND(C25&lt;=DATE(2026,9,30),D25="No"),1,IF(OR(D25="Yes",D25="No"),0,"Check inputs")))</f>
        <v>0</v>
      </c>
      <c r="F25" s="13" t="s">
        <v>159</v>
      </c>
      <c r="G25" s="3"/>
      <c r="H25" s="3"/>
      <c r="I25" s="3"/>
      <c r="J25" s="3"/>
      <c r="K25" s="3"/>
    </row>
    <row r="26" spans="1:1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s="3" t="s">
        <v>160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>
      <c r="A29" s="3"/>
      <c r="B29" s="3"/>
      <c r="C29" s="3"/>
      <c r="D29" s="3"/>
      <c r="E29" s="3"/>
      <c r="F29" s="3"/>
      <c r="G29" s="3"/>
      <c r="H29" s="3"/>
      <c r="I29" s="3"/>
      <c r="J29" s="3"/>
      <c r="K29" s="22" t="s">
        <v>161</v>
      </c>
    </row>
    <row r="30" spans="1:11">
      <c r="A30" s="3" t="s">
        <v>162</v>
      </c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>
      <c r="A31" s="3" t="s">
        <v>163</v>
      </c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>
      <c r="A32" s="3"/>
      <c r="B32" s="3"/>
      <c r="C32" s="3"/>
      <c r="D32" s="3"/>
      <c r="E32" s="3"/>
      <c r="F32" s="3"/>
      <c r="G32" s="3"/>
      <c r="H32" s="3"/>
      <c r="I32" s="3"/>
      <c r="J32" s="3"/>
      <c r="K32" s="22" t="s">
        <v>164</v>
      </c>
    </row>
    <row r="33" spans="1:11">
      <c r="A33" s="3" t="s">
        <v>165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>
      <c r="A34" t="s">
        <v>166</v>
      </c>
    </row>
  </sheetData>
  <dataValidations count="1">
    <dataValidation type="list" sqref="F7:F18" xr:uid="{00000000-0002-0000-0200-000000000000}">
      <formula1>"Accepted,Open,Unverified"</formula1>
    </dataValidation>
  </dataValidations>
  <pageMargins left="0.39370078740157477" right="0.39370078740157477" top="0.75" bottom="0.75" header="0.3" footer="0.3"/>
  <pageSetup paperSize="8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Definition EN</vt:lpstr>
      <vt:lpstr>تعريف المؤشر</vt:lpstr>
      <vt:lpstr>Example بيانات</vt:lpstr>
      <vt:lpstr>'Definition EN'!Print_Area</vt:lpstr>
      <vt:lpstr>'Example بيانات'!Print_Area</vt:lpstr>
      <vt:lpstr>'تعريف المؤشر'!Print_Area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Mohamed ElGohary</cp:lastModifiedBy>
  <dcterms:modified xsi:type="dcterms:W3CDTF">2026-10-01T20:12:24Z</dcterms:modified>
</cp:coreProperties>
</file>